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BF Files\BBF Association\"/>
    </mc:Choice>
  </mc:AlternateContent>
  <xr:revisionPtr revIDLastSave="0" documentId="13_ncr:1_{CE50C1B9-3C35-4352-A9FB-48E05555485A}" xr6:coauthVersionLast="47" xr6:coauthVersionMax="47" xr10:uidLastSave="{00000000-0000-0000-0000-000000000000}"/>
  <bookViews>
    <workbookView xWindow="-120" yWindow="-120" windowWidth="29040" windowHeight="15840" xr2:uid="{577BD4B6-B919-4C8F-B84C-21F0632A3A11}"/>
  </bookViews>
  <sheets>
    <sheet name="Re-Forecast Model" sheetId="1" r:id="rId1"/>
  </sheets>
  <definedNames>
    <definedName name="_xlnm.Print_Area" localSheetId="0">'Re-Forecast Model'!$A$1:$P$33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O18" i="1"/>
  <c r="D15" i="1"/>
  <c r="E15" i="1"/>
  <c r="F15" i="1"/>
  <c r="G15" i="1"/>
  <c r="H15" i="1"/>
  <c r="I15" i="1"/>
  <c r="J15" i="1"/>
  <c r="K15" i="1"/>
  <c r="L15" i="1"/>
  <c r="M15" i="1"/>
  <c r="N15" i="1"/>
  <c r="C15" i="1"/>
  <c r="D18" i="1"/>
  <c r="E18" i="1"/>
  <c r="F18" i="1"/>
  <c r="G18" i="1"/>
  <c r="H18" i="1"/>
  <c r="I18" i="1"/>
  <c r="J18" i="1"/>
  <c r="K18" i="1"/>
  <c r="L18" i="1"/>
  <c r="M18" i="1"/>
  <c r="N18" i="1"/>
  <c r="C18" i="1"/>
  <c r="O37" i="1"/>
  <c r="O29" i="1"/>
  <c r="L13" i="1"/>
  <c r="L16" i="1" s="1"/>
  <c r="K13" i="1"/>
  <c r="D13" i="1"/>
  <c r="D16" i="1" s="1"/>
  <c r="C13" i="1"/>
  <c r="O11" i="1"/>
  <c r="N13" i="1"/>
  <c r="M13" i="1"/>
  <c r="G13" i="1"/>
  <c r="G16" i="1" s="1"/>
  <c r="F13" i="1"/>
  <c r="E13" i="1"/>
  <c r="O10" i="1"/>
  <c r="J13" i="1"/>
  <c r="I13" i="1"/>
  <c r="H13" i="1"/>
  <c r="O9" i="1"/>
  <c r="K16" i="1" l="1"/>
  <c r="C16" i="1"/>
  <c r="C26" i="1"/>
  <c r="C31" i="1" s="1"/>
  <c r="C35" i="1" s="1"/>
  <c r="N16" i="1"/>
  <c r="F16" i="1"/>
  <c r="J16" i="1"/>
  <c r="H16" i="1"/>
  <c r="I16" i="1"/>
  <c r="O13" i="1"/>
  <c r="E16" i="1"/>
  <c r="M16" i="1"/>
  <c r="O15" i="1"/>
  <c r="C27" i="1" l="1"/>
  <c r="C32" i="1"/>
  <c r="C39" i="1"/>
  <c r="O19" i="1"/>
  <c r="O16" i="1"/>
  <c r="D21" i="1" l="1"/>
  <c r="D26" i="1" l="1"/>
  <c r="D31" i="1" l="1"/>
  <c r="D27" i="1"/>
  <c r="D32" i="1" l="1"/>
  <c r="D35" i="1"/>
  <c r="D39" i="1" l="1"/>
  <c r="K21" i="1"/>
  <c r="K26" i="1" s="1"/>
  <c r="H21" i="1"/>
  <c r="H26" i="1" s="1"/>
  <c r="J21" i="1"/>
  <c r="J26" i="1"/>
  <c r="J27" i="1" s="1"/>
  <c r="G21" i="1"/>
  <c r="G26" i="1" s="1"/>
  <c r="I21" i="1"/>
  <c r="I26" i="1" s="1"/>
  <c r="L21" i="1"/>
  <c r="L26" i="1" s="1"/>
  <c r="N21" i="1"/>
  <c r="N26" i="1" s="1"/>
  <c r="F21" i="1"/>
  <c r="F26" i="1" s="1"/>
  <c r="M21" i="1"/>
  <c r="M26" i="1" s="1"/>
  <c r="E21" i="1"/>
  <c r="E26" i="1" s="1"/>
  <c r="N27" i="1" l="1"/>
  <c r="N31" i="1"/>
  <c r="M31" i="1"/>
  <c r="M32" i="1" s="1"/>
  <c r="M27" i="1"/>
  <c r="L27" i="1"/>
  <c r="L31" i="1"/>
  <c r="L32" i="1" s="1"/>
  <c r="J31" i="1"/>
  <c r="I27" i="1"/>
  <c r="I31" i="1"/>
  <c r="I35" i="1" s="1"/>
  <c r="I39" i="1" s="1"/>
  <c r="H31" i="1"/>
  <c r="H27" i="1"/>
  <c r="G27" i="1"/>
  <c r="G31" i="1"/>
  <c r="F27" i="1"/>
  <c r="F31" i="1"/>
  <c r="K27" i="1"/>
  <c r="K31" i="1"/>
  <c r="H32" i="1"/>
  <c r="H35" i="1"/>
  <c r="H39" i="1" s="1"/>
  <c r="E31" i="1"/>
  <c r="E27" i="1"/>
  <c r="I32" i="1"/>
  <c r="L35" i="1"/>
  <c r="L39" i="1" s="1"/>
  <c r="M35" i="1"/>
  <c r="M39" i="1" s="1"/>
  <c r="O21" i="1"/>
  <c r="N35" i="1" l="1"/>
  <c r="N39" i="1" s="1"/>
  <c r="N32" i="1"/>
  <c r="J32" i="1"/>
  <c r="J35" i="1"/>
  <c r="J39" i="1" s="1"/>
  <c r="G32" i="1"/>
  <c r="G35" i="1"/>
  <c r="G39" i="1" s="1"/>
  <c r="F32" i="1"/>
  <c r="F35" i="1"/>
  <c r="F39" i="1" s="1"/>
  <c r="E35" i="1"/>
  <c r="E32" i="1"/>
  <c r="O26" i="1"/>
  <c r="O22" i="1"/>
  <c r="K32" i="1"/>
  <c r="K35" i="1"/>
  <c r="K39" i="1" s="1"/>
  <c r="E39" i="1" l="1"/>
  <c r="O39" i="1" s="1"/>
  <c r="O35" i="1"/>
  <c r="O31" i="1"/>
  <c r="O32" i="1" s="1"/>
  <c r="O27" i="1"/>
</calcChain>
</file>

<file path=xl/sharedStrings.xml><?xml version="1.0" encoding="utf-8"?>
<sst xmlns="http://schemas.openxmlformats.org/spreadsheetml/2006/main" count="43" uniqueCount="32">
  <si>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</si>
  <si>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</si>
  <si>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</si>
  <si>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</si>
  <si>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</si>
  <si>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</si>
  <si>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</si>
  <si>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</si>
  <si>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</si>
  <si>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</si>
  <si>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</si>
  <si>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</si>
  <si>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</si>
  <si>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OPEX</t>
  </si>
  <si>
    <t>Other Rev/Exp</t>
  </si>
  <si>
    <t>Net Income</t>
  </si>
  <si>
    <t>Interest, D&amp;A</t>
  </si>
  <si>
    <t>EBITDA</t>
  </si>
  <si>
    <t>Debt Service</t>
  </si>
  <si>
    <t>Estimated Cash Flow from Ops</t>
  </si>
  <si>
    <t>Actual</t>
  </si>
  <si>
    <t>Forecast</t>
  </si>
  <si>
    <t>Re-Forecasting Model</t>
  </si>
  <si>
    <t>Last Update: xx/xx/xxxx</t>
  </si>
  <si>
    <t>Total Sales</t>
  </si>
  <si>
    <t>www.bbfassociation.org</t>
  </si>
  <si>
    <t>Large Domestic Beer</t>
  </si>
  <si>
    <t>Craft Beer</t>
  </si>
  <si>
    <t>Other Products</t>
  </si>
  <si>
    <t xml:space="preserve">Sample Distributor </t>
  </si>
  <si>
    <t>Cost of Goods Sold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</si>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</sst>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top"/>
    </xf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3" applyFont="1">
      <alignment vertical="top"/>
    </xf>
    <xf numFmtId="0" fontId="4" fillId="0" borderId="0" xfId="4" applyFont="1" applyAlignment="1">
      <alignment horizontal="center" vertical="top"/>
    </xf>
    <xf numFmtId="0" fontId="4" fillId="0" borderId="0" xfId="4" applyFont="1">
      <alignment vertical="top"/>
    </xf>
    <xf numFmtId="37" fontId="4" fillId="0" borderId="0" xfId="4" applyNumberFormat="1" applyFont="1">
      <alignment vertical="top"/>
    </xf>
    <xf numFmtId="37" fontId="4" fillId="0" borderId="1" xfId="4" applyNumberFormat="1" applyFont="1" applyBorder="1">
      <alignment vertical="top"/>
    </xf>
    <xf numFmtId="164" fontId="4" fillId="0" borderId="0" xfId="5" applyNumberFormat="1" applyFont="1">
      <alignment vertical="top"/>
    </xf>
    <xf numFmtId="9" fontId="4" fillId="0" borderId="0" xfId="5" applyFont="1">
      <alignment vertical="top"/>
    </xf>
    <xf numFmtId="44" fontId="4" fillId="0" borderId="0" xfId="1" applyFont="1" applyAlignment="1">
      <alignment vertical="top"/>
    </xf>
    <xf numFmtId="165" fontId="4" fillId="0" borderId="0" xfId="1" applyNumberFormat="1" applyFont="1" applyAlignment="1">
      <alignment vertical="top"/>
    </xf>
    <xf numFmtId="44" fontId="3" fillId="0" borderId="0" xfId="1" applyFont="1" applyAlignment="1">
      <alignment vertical="top"/>
    </xf>
    <xf numFmtId="164" fontId="4" fillId="0" borderId="0" xfId="5" applyNumberFormat="1" applyFont="1" applyFill="1">
      <alignment vertical="top"/>
    </xf>
    <xf numFmtId="165" fontId="4" fillId="0" borderId="0" xfId="1" applyNumberFormat="1" applyFont="1" applyFill="1" applyAlignment="1">
      <alignment vertical="top"/>
    </xf>
    <xf numFmtId="44" fontId="4" fillId="0" borderId="0" xfId="1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15" fontId="4" fillId="0" borderId="0" xfId="3" applyNumberFormat="1" applyFont="1" applyAlignment="1">
      <alignment horizontal="left" vertical="top"/>
    </xf>
    <xf numFmtId="0" fontId="6" fillId="0" borderId="0" xfId="4" applyFont="1" applyAlignment="1">
      <alignment horizontal="center" vertical="top"/>
    </xf>
    <xf numFmtId="37" fontId="4" fillId="0" borderId="2" xfId="4" applyNumberFormat="1" applyFont="1" applyBorder="1">
      <alignment vertical="top"/>
    </xf>
    <xf numFmtId="164" fontId="4" fillId="0" borderId="0" xfId="2" applyNumberFormat="1" applyFont="1" applyFill="1" applyAlignment="1">
      <alignment vertical="top"/>
    </xf>
    <xf numFmtId="0" fontId="7" fillId="0" borderId="0" xfId="4" applyFont="1" applyAlignment="1">
      <alignment horizontal="center" vertical="top"/>
    </xf>
    <xf numFmtId="165" fontId="3" fillId="0" borderId="0" xfId="1" applyNumberFormat="1" applyFont="1" applyAlignment="1">
      <alignment vertical="top"/>
    </xf>
    <xf numFmtId="0" fontId="9" fillId="0" borderId="0" xfId="6" applyFont="1" applyAlignment="1">
      <alignment vertical="top"/>
    </xf>
  </cellXfs>
  <cellStyles count="7">
    <cellStyle name="Currency" xfId="1" builtinId="4"/>
    <cellStyle name="Hyperlink" xfId="6" builtinId="8"/>
    <cellStyle name="Normal" xfId="0" builtinId="0"/>
    <cellStyle name="Normal 2" xfId="4" xr:uid="{7E61E4B3-07F1-4703-8E9B-D0D2ED495E9A}"/>
    <cellStyle name="Normal 3" xfId="3" xr:uid="{1C675463-BC53-4767-AD01-3A57671337E6}"/>
    <cellStyle name="Percent" xfId="2" builtinId="5"/>
    <cellStyle name="Percent 2" xfId="5" xr:uid="{638ED84D-40B5-4EC7-9F6D-B52F0602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bfassoci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C61E-7120-4187-B689-F275C3DE3DDB}">
  <sheetPr>
    <pageSetUpPr fitToPage="1"/>
  </sheetPr>
  <dimension ref="A1:O39"/>
  <sheetViews>
    <sheetView tabSelected="1" zoomScale="90" zoomScaleNormal="90" workbookViewId="0">
      <selection activeCell="X31" sqref="X31"/>
    </sheetView>
  </sheetViews>
  <sheetFormatPr defaultColWidth="9.140625" defaultRowHeight="15" x14ac:dyDescent="0.25"/>
  <cols>
    <col min="1" max="1" width="29.85546875" style="3" bestFit="1" customWidth="1"/>
    <col min="2" max="2" width="2.28515625" style="3" customWidth="1"/>
    <col min="3" max="15" width="12.42578125" style="3" customWidth="1"/>
    <col min="16" max="16" width="1.5703125" style="3" customWidth="1"/>
    <col min="17" max="16384" width="9.140625" style="3"/>
  </cols>
  <sheetData>
    <row r="1" spans="1:15" s="1" customFormat="1" x14ac:dyDescent="0.25">
      <c r="A1" s="1" t="s">
        <v>29</v>
      </c>
    </row>
    <row r="2" spans="1:15" s="1" customFormat="1" x14ac:dyDescent="0.25">
      <c r="A2" s="1" t="s">
        <v>22</v>
      </c>
    </row>
    <row r="3" spans="1:15" s="1" customFormat="1" x14ac:dyDescent="0.25">
      <c r="A3" s="15" t="s">
        <v>23</v>
      </c>
    </row>
    <row r="4" spans="1:15" s="1" customFormat="1" x14ac:dyDescent="0.25">
      <c r="A4" s="21" t="s">
        <v>25</v>
      </c>
    </row>
    <row r="6" spans="1:15" s="2" customFormat="1" x14ac:dyDescent="0.25">
      <c r="C6" s="2" t="s">
        <v>20</v>
      </c>
      <c r="D6" s="2" t="s">
        <v>20</v>
      </c>
      <c r="E6" s="2" t="s">
        <v>20</v>
      </c>
      <c r="F6" s="2" t="s">
        <v>20</v>
      </c>
      <c r="G6" s="2" t="s">
        <v>20</v>
      </c>
      <c r="H6" s="2" t="s">
        <v>20</v>
      </c>
      <c r="I6" s="2" t="s">
        <v>20</v>
      </c>
      <c r="J6" s="19" t="s">
        <v>21</v>
      </c>
      <c r="K6" s="19" t="s">
        <v>21</v>
      </c>
      <c r="L6" s="19" t="s">
        <v>21</v>
      </c>
      <c r="M6" s="19" t="s">
        <v>21</v>
      </c>
      <c r="N6" s="19" t="s">
        <v>21</v>
      </c>
    </row>
    <row r="7" spans="1:15" s="2" customFormat="1" x14ac:dyDescent="0.25">
      <c r="C7" s="16" t="s">
        <v>0</v>
      </c>
      <c r="D7" s="16" t="s">
        <v>1</v>
      </c>
      <c r="E7" s="16" t="s">
        <v>2</v>
      </c>
      <c r="F7" s="16" t="s">
        <v>3</v>
      </c>
      <c r="G7" s="16" t="s">
        <v>4</v>
      </c>
      <c r="H7" s="16" t="s">
        <v>5</v>
      </c>
      <c r="I7" s="16" t="s">
        <v>6</v>
      </c>
      <c r="J7" s="16" t="s">
        <v>7</v>
      </c>
      <c r="K7" s="16" t="s">
        <v>8</v>
      </c>
      <c r="L7" s="16" t="s">
        <v>9</v>
      </c>
      <c r="M7" s="16" t="s">
        <v>10</v>
      </c>
      <c r="N7" s="16" t="s">
        <v>11</v>
      </c>
      <c r="O7" s="16" t="s">
        <v>12</v>
      </c>
    </row>
    <row r="8" spans="1:15" s="2" customFormat="1" x14ac:dyDescent="0.25"/>
    <row r="9" spans="1:15" x14ac:dyDescent="0.25">
      <c r="A9" s="3" t="s">
        <v>26</v>
      </c>
      <c r="C9" s="4">
        <v>125000</v>
      </c>
      <c r="D9" s="4">
        <v>120000</v>
      </c>
      <c r="E9" s="4">
        <v>115000</v>
      </c>
      <c r="F9" s="4">
        <v>140000</v>
      </c>
      <c r="G9" s="4">
        <v>165000</v>
      </c>
      <c r="H9" s="4">
        <v>170000</v>
      </c>
      <c r="I9" s="4">
        <v>160000</v>
      </c>
      <c r="J9" s="4">
        <v>180000</v>
      </c>
      <c r="K9" s="4">
        <v>170000</v>
      </c>
      <c r="L9" s="4">
        <v>150000</v>
      </c>
      <c r="M9" s="4">
        <v>150000</v>
      </c>
      <c r="N9" s="4">
        <v>150000</v>
      </c>
      <c r="O9" s="4">
        <f>SUM(C9:N9)</f>
        <v>1795000</v>
      </c>
    </row>
    <row r="10" spans="1:15" x14ac:dyDescent="0.25">
      <c r="A10" s="3" t="s">
        <v>27</v>
      </c>
      <c r="C10" s="4">
        <v>25000</v>
      </c>
      <c r="D10" s="4">
        <v>25000</v>
      </c>
      <c r="E10" s="4">
        <v>20000</v>
      </c>
      <c r="F10" s="4">
        <v>35000</v>
      </c>
      <c r="G10" s="4">
        <v>40000</v>
      </c>
      <c r="H10" s="4">
        <v>35000</v>
      </c>
      <c r="I10" s="4">
        <v>30000</v>
      </c>
      <c r="J10" s="4">
        <v>40000</v>
      </c>
      <c r="K10" s="4">
        <v>35000</v>
      </c>
      <c r="L10" s="4">
        <v>35000</v>
      </c>
      <c r="M10" s="4">
        <v>30000</v>
      </c>
      <c r="N10" s="4">
        <v>30000</v>
      </c>
      <c r="O10" s="4">
        <f>SUM(C10:N10)</f>
        <v>380000</v>
      </c>
    </row>
    <row r="11" spans="1:15" x14ac:dyDescent="0.25">
      <c r="A11" s="3" t="s">
        <v>28</v>
      </c>
      <c r="C11" s="5">
        <v>35000</v>
      </c>
      <c r="D11" s="5">
        <v>30000</v>
      </c>
      <c r="E11" s="5">
        <v>35000</v>
      </c>
      <c r="F11" s="5">
        <v>40000</v>
      </c>
      <c r="G11" s="5">
        <v>45000</v>
      </c>
      <c r="H11" s="5">
        <v>40000</v>
      </c>
      <c r="I11" s="5">
        <v>45000</v>
      </c>
      <c r="J11" s="5">
        <v>50000</v>
      </c>
      <c r="K11" s="5">
        <v>40000</v>
      </c>
      <c r="L11" s="5">
        <v>40000</v>
      </c>
      <c r="M11" s="5">
        <v>40000</v>
      </c>
      <c r="N11" s="5">
        <v>45000</v>
      </c>
      <c r="O11" s="5">
        <f>SUM(C11:N11)</f>
        <v>485000</v>
      </c>
    </row>
    <row r="12" spans="1:15" ht="8.25" customHeight="1" x14ac:dyDescent="0.25"/>
    <row r="13" spans="1:15" x14ac:dyDescent="0.25">
      <c r="A13" s="3" t="s">
        <v>24</v>
      </c>
      <c r="C13" s="4">
        <f t="shared" ref="C13:N13" si="0">SUM(C9:C12)</f>
        <v>185000</v>
      </c>
      <c r="D13" s="4">
        <f t="shared" si="0"/>
        <v>175000</v>
      </c>
      <c r="E13" s="4">
        <f t="shared" si="0"/>
        <v>170000</v>
      </c>
      <c r="F13" s="4">
        <f t="shared" si="0"/>
        <v>215000</v>
      </c>
      <c r="G13" s="4">
        <f t="shared" si="0"/>
        <v>250000</v>
      </c>
      <c r="H13" s="4">
        <f t="shared" si="0"/>
        <v>245000</v>
      </c>
      <c r="I13" s="4">
        <f t="shared" si="0"/>
        <v>235000</v>
      </c>
      <c r="J13" s="4">
        <f t="shared" si="0"/>
        <v>270000</v>
      </c>
      <c r="K13" s="4">
        <f t="shared" si="0"/>
        <v>245000</v>
      </c>
      <c r="L13" s="4">
        <f t="shared" si="0"/>
        <v>225000</v>
      </c>
      <c r="M13" s="4">
        <f t="shared" si="0"/>
        <v>220000</v>
      </c>
      <c r="N13" s="4">
        <f t="shared" si="0"/>
        <v>225000</v>
      </c>
      <c r="O13" s="4">
        <f>SUM(O9:O11)</f>
        <v>2660000</v>
      </c>
    </row>
    <row r="15" spans="1:15" x14ac:dyDescent="0.25">
      <c r="A15" s="3" t="s">
        <v>30</v>
      </c>
      <c r="C15" s="4">
        <f>C13-C18</f>
        <v>137825</v>
      </c>
      <c r="D15" s="4">
        <f t="shared" ref="D15:N15" si="1">D13-D18</f>
        <v>129500</v>
      </c>
      <c r="E15" s="4">
        <f t="shared" si="1"/>
        <v>125800</v>
      </c>
      <c r="F15" s="4">
        <f t="shared" si="1"/>
        <v>162325</v>
      </c>
      <c r="G15" s="4">
        <f t="shared" si="1"/>
        <v>187500</v>
      </c>
      <c r="H15" s="4">
        <f t="shared" si="1"/>
        <v>182525</v>
      </c>
      <c r="I15" s="4">
        <f t="shared" si="1"/>
        <v>173900</v>
      </c>
      <c r="J15" s="4">
        <f t="shared" si="1"/>
        <v>199800</v>
      </c>
      <c r="K15" s="4">
        <f t="shared" si="1"/>
        <v>183750</v>
      </c>
      <c r="L15" s="4">
        <f t="shared" si="1"/>
        <v>169875</v>
      </c>
      <c r="M15" s="4">
        <f t="shared" si="1"/>
        <v>161700</v>
      </c>
      <c r="N15" s="4">
        <f t="shared" si="1"/>
        <v>168750</v>
      </c>
      <c r="O15" s="4">
        <f>SUM(C15:N15)</f>
        <v>1983250</v>
      </c>
    </row>
    <row r="16" spans="1:15" x14ac:dyDescent="0.25">
      <c r="C16" s="6">
        <f>C15/C13</f>
        <v>0.745</v>
      </c>
      <c r="D16" s="6">
        <f t="shared" ref="D16:O16" si="2">D15/D13</f>
        <v>0.74</v>
      </c>
      <c r="E16" s="6">
        <f t="shared" si="2"/>
        <v>0.74</v>
      </c>
      <c r="F16" s="6">
        <f t="shared" si="2"/>
        <v>0.755</v>
      </c>
      <c r="G16" s="6">
        <f t="shared" si="2"/>
        <v>0.75</v>
      </c>
      <c r="H16" s="6">
        <f t="shared" si="2"/>
        <v>0.745</v>
      </c>
      <c r="I16" s="6">
        <f t="shared" si="2"/>
        <v>0.74</v>
      </c>
      <c r="J16" s="6">
        <f t="shared" si="2"/>
        <v>0.74</v>
      </c>
      <c r="K16" s="6">
        <f t="shared" si="2"/>
        <v>0.75</v>
      </c>
      <c r="L16" s="6">
        <f t="shared" si="2"/>
        <v>0.755</v>
      </c>
      <c r="M16" s="6">
        <f t="shared" si="2"/>
        <v>0.73499999999999999</v>
      </c>
      <c r="N16" s="6">
        <f t="shared" si="2"/>
        <v>0.75</v>
      </c>
      <c r="O16" s="11">
        <f t="shared" si="2"/>
        <v>0.74558270676691729</v>
      </c>
    </row>
    <row r="17" spans="1:15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1"/>
    </row>
    <row r="18" spans="1:15" x14ac:dyDescent="0.25">
      <c r="A18" s="3" t="s">
        <v>31</v>
      </c>
      <c r="C18" s="17">
        <f>C19*C13</f>
        <v>47175</v>
      </c>
      <c r="D18" s="17">
        <f t="shared" ref="D18:N18" si="3">D19*D13</f>
        <v>45500</v>
      </c>
      <c r="E18" s="17">
        <f t="shared" si="3"/>
        <v>44200</v>
      </c>
      <c r="F18" s="17">
        <f t="shared" si="3"/>
        <v>52675</v>
      </c>
      <c r="G18" s="17">
        <f t="shared" si="3"/>
        <v>62500</v>
      </c>
      <c r="H18" s="17">
        <f t="shared" si="3"/>
        <v>62475</v>
      </c>
      <c r="I18" s="17">
        <f t="shared" si="3"/>
        <v>61100</v>
      </c>
      <c r="J18" s="17">
        <f t="shared" si="3"/>
        <v>70200</v>
      </c>
      <c r="K18" s="17">
        <f t="shared" si="3"/>
        <v>61250</v>
      </c>
      <c r="L18" s="17">
        <f t="shared" si="3"/>
        <v>55125</v>
      </c>
      <c r="M18" s="17">
        <f t="shared" si="3"/>
        <v>58300</v>
      </c>
      <c r="N18" s="17">
        <f t="shared" si="3"/>
        <v>56250</v>
      </c>
      <c r="O18" s="17">
        <f>SUM(C18:N18)</f>
        <v>676750</v>
      </c>
    </row>
    <row r="19" spans="1:15" x14ac:dyDescent="0.25">
      <c r="C19" s="6">
        <v>0.255</v>
      </c>
      <c r="D19" s="6">
        <v>0.26</v>
      </c>
      <c r="E19" s="6">
        <v>0.26</v>
      </c>
      <c r="F19" s="6">
        <v>0.245</v>
      </c>
      <c r="G19" s="6">
        <v>0.25</v>
      </c>
      <c r="H19" s="6">
        <v>0.255</v>
      </c>
      <c r="I19" s="6">
        <v>0.26</v>
      </c>
      <c r="J19" s="6">
        <v>0.26</v>
      </c>
      <c r="K19" s="6">
        <v>0.25</v>
      </c>
      <c r="L19" s="6">
        <v>0.245</v>
      </c>
      <c r="M19" s="6">
        <v>0.26500000000000001</v>
      </c>
      <c r="N19" s="6">
        <v>0.25</v>
      </c>
      <c r="O19" s="11">
        <f t="shared" ref="D19:O19" si="4">O18/O13</f>
        <v>0.25441729323308271</v>
      </c>
    </row>
    <row r="20" spans="1:15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/>
    </row>
    <row r="21" spans="1:15" x14ac:dyDescent="0.25">
      <c r="A21" s="3" t="s">
        <v>13</v>
      </c>
      <c r="C21" s="4">
        <f>C22*C13</f>
        <v>48100</v>
      </c>
      <c r="D21" s="4">
        <f t="shared" ref="D21:N21" si="5">D22*D13</f>
        <v>44625</v>
      </c>
      <c r="E21" s="4">
        <f t="shared" si="5"/>
        <v>45050</v>
      </c>
      <c r="F21" s="4">
        <f t="shared" si="5"/>
        <v>51600</v>
      </c>
      <c r="G21" s="4">
        <f t="shared" si="5"/>
        <v>55000</v>
      </c>
      <c r="H21" s="4">
        <f t="shared" si="5"/>
        <v>51450</v>
      </c>
      <c r="I21" s="4">
        <f t="shared" si="5"/>
        <v>47000</v>
      </c>
      <c r="J21" s="4">
        <f t="shared" si="5"/>
        <v>52650</v>
      </c>
      <c r="K21" s="4">
        <f t="shared" si="5"/>
        <v>49000</v>
      </c>
      <c r="L21" s="4">
        <f t="shared" si="5"/>
        <v>49500</v>
      </c>
      <c r="M21" s="4">
        <f t="shared" si="5"/>
        <v>47300</v>
      </c>
      <c r="N21" s="4">
        <f t="shared" si="5"/>
        <v>47250</v>
      </c>
      <c r="O21" s="4">
        <f>SUM(C21:N21)</f>
        <v>588525</v>
      </c>
    </row>
    <row r="22" spans="1:15" x14ac:dyDescent="0.25">
      <c r="C22" s="6">
        <v>0.26</v>
      </c>
      <c r="D22" s="6">
        <v>0.255</v>
      </c>
      <c r="E22" s="6">
        <v>0.26500000000000001</v>
      </c>
      <c r="F22" s="6">
        <v>0.24</v>
      </c>
      <c r="G22" s="6">
        <v>0.22</v>
      </c>
      <c r="H22" s="6">
        <v>0.21</v>
      </c>
      <c r="I22" s="6">
        <v>0.2</v>
      </c>
      <c r="J22" s="6">
        <v>0.19500000000000001</v>
      </c>
      <c r="K22" s="6">
        <v>0.2</v>
      </c>
      <c r="L22" s="6">
        <v>0.22</v>
      </c>
      <c r="M22" s="6">
        <v>0.215</v>
      </c>
      <c r="N22" s="6">
        <v>0.21</v>
      </c>
      <c r="O22" s="18">
        <f t="shared" ref="D22:O22" si="6">O21/O13</f>
        <v>0.22125</v>
      </c>
    </row>
    <row r="23" spans="1:15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8"/>
    </row>
    <row r="24" spans="1:15" x14ac:dyDescent="0.25">
      <c r="A24" s="3" t="s">
        <v>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3" t="s">
        <v>15</v>
      </c>
      <c r="C26" s="17">
        <f>C18-C21-C24</f>
        <v>-925</v>
      </c>
      <c r="D26" s="17">
        <f t="shared" ref="D26:O26" si="7">D18-D21-D24</f>
        <v>875</v>
      </c>
      <c r="E26" s="17">
        <f t="shared" si="7"/>
        <v>-850</v>
      </c>
      <c r="F26" s="17">
        <f t="shared" si="7"/>
        <v>1075</v>
      </c>
      <c r="G26" s="17">
        <f t="shared" si="7"/>
        <v>7500</v>
      </c>
      <c r="H26" s="17">
        <f t="shared" si="7"/>
        <v>11025</v>
      </c>
      <c r="I26" s="17">
        <f t="shared" si="7"/>
        <v>14100</v>
      </c>
      <c r="J26" s="17">
        <f t="shared" si="7"/>
        <v>17550</v>
      </c>
      <c r="K26" s="17">
        <f t="shared" si="7"/>
        <v>12250</v>
      </c>
      <c r="L26" s="17">
        <f t="shared" si="7"/>
        <v>5625</v>
      </c>
      <c r="M26" s="17">
        <f t="shared" si="7"/>
        <v>11000</v>
      </c>
      <c r="N26" s="17">
        <f t="shared" si="7"/>
        <v>9000</v>
      </c>
      <c r="O26" s="17">
        <f t="shared" si="7"/>
        <v>88225</v>
      </c>
    </row>
    <row r="27" spans="1:15" x14ac:dyDescent="0.25">
      <c r="C27" s="6">
        <f>C26/C13</f>
        <v>-5.0000000000000001E-3</v>
      </c>
      <c r="D27" s="6">
        <f t="shared" ref="D27:N27" si="8">D26/D13</f>
        <v>5.0000000000000001E-3</v>
      </c>
      <c r="E27" s="6">
        <f t="shared" si="8"/>
        <v>-5.0000000000000001E-3</v>
      </c>
      <c r="F27" s="6">
        <f t="shared" si="8"/>
        <v>5.0000000000000001E-3</v>
      </c>
      <c r="G27" s="6">
        <f t="shared" si="8"/>
        <v>0.03</v>
      </c>
      <c r="H27" s="6">
        <f t="shared" si="8"/>
        <v>4.4999999999999998E-2</v>
      </c>
      <c r="I27" s="6">
        <f t="shared" si="8"/>
        <v>0.06</v>
      </c>
      <c r="J27" s="6">
        <f t="shared" si="8"/>
        <v>6.5000000000000002E-2</v>
      </c>
      <c r="K27" s="6">
        <f t="shared" si="8"/>
        <v>0.05</v>
      </c>
      <c r="L27" s="6">
        <f t="shared" si="8"/>
        <v>2.5000000000000001E-2</v>
      </c>
      <c r="M27" s="6">
        <f t="shared" si="8"/>
        <v>0.05</v>
      </c>
      <c r="N27" s="6">
        <f t="shared" si="8"/>
        <v>0.04</v>
      </c>
      <c r="O27" s="18">
        <f>O26/O13</f>
        <v>3.3167293233082706E-2</v>
      </c>
    </row>
    <row r="28" spans="1:1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3" t="s">
        <v>16</v>
      </c>
      <c r="C29" s="4">
        <v>7500</v>
      </c>
      <c r="D29" s="4">
        <v>7500</v>
      </c>
      <c r="E29" s="4">
        <v>7500</v>
      </c>
      <c r="F29" s="4">
        <v>7500</v>
      </c>
      <c r="G29" s="4">
        <v>7500</v>
      </c>
      <c r="H29" s="4">
        <v>7500</v>
      </c>
      <c r="I29" s="4">
        <v>7500</v>
      </c>
      <c r="J29" s="4">
        <v>7500</v>
      </c>
      <c r="K29" s="4">
        <v>7500</v>
      </c>
      <c r="L29" s="4">
        <v>7500</v>
      </c>
      <c r="M29" s="4">
        <v>7500</v>
      </c>
      <c r="N29" s="4">
        <v>7500</v>
      </c>
      <c r="O29" s="4">
        <f t="shared" ref="O29" si="9">SUM(C29:N29)</f>
        <v>90000</v>
      </c>
    </row>
    <row r="31" spans="1:15" x14ac:dyDescent="0.25">
      <c r="A31" s="3" t="s">
        <v>17</v>
      </c>
      <c r="C31" s="17">
        <f>C26+C29</f>
        <v>6575</v>
      </c>
      <c r="D31" s="17">
        <f t="shared" ref="D31:O31" si="10">D26+D29</f>
        <v>8375</v>
      </c>
      <c r="E31" s="17">
        <f t="shared" si="10"/>
        <v>6650</v>
      </c>
      <c r="F31" s="17">
        <f t="shared" si="10"/>
        <v>8575</v>
      </c>
      <c r="G31" s="17">
        <f t="shared" si="10"/>
        <v>15000</v>
      </c>
      <c r="H31" s="17">
        <f t="shared" si="10"/>
        <v>18525</v>
      </c>
      <c r="I31" s="17">
        <f t="shared" si="10"/>
        <v>21600</v>
      </c>
      <c r="J31" s="17">
        <f t="shared" si="10"/>
        <v>25050</v>
      </c>
      <c r="K31" s="17">
        <f t="shared" si="10"/>
        <v>19750</v>
      </c>
      <c r="L31" s="17">
        <f t="shared" si="10"/>
        <v>13125</v>
      </c>
      <c r="M31" s="17">
        <f t="shared" si="10"/>
        <v>18500</v>
      </c>
      <c r="N31" s="17">
        <f t="shared" si="10"/>
        <v>16500</v>
      </c>
      <c r="O31" s="17">
        <f t="shared" si="10"/>
        <v>178225</v>
      </c>
    </row>
    <row r="32" spans="1:15" x14ac:dyDescent="0.25">
      <c r="C32" s="6">
        <f>C31/C13</f>
        <v>3.5540540540540538E-2</v>
      </c>
      <c r="D32" s="6">
        <f t="shared" ref="D32:O32" si="11">D31/D13</f>
        <v>4.7857142857142855E-2</v>
      </c>
      <c r="E32" s="6">
        <f t="shared" si="11"/>
        <v>3.9117647058823528E-2</v>
      </c>
      <c r="F32" s="6">
        <f t="shared" si="11"/>
        <v>3.9883720930232555E-2</v>
      </c>
      <c r="G32" s="6">
        <f t="shared" si="11"/>
        <v>0.06</v>
      </c>
      <c r="H32" s="6">
        <f t="shared" si="11"/>
        <v>7.5612244897959188E-2</v>
      </c>
      <c r="I32" s="6">
        <f t="shared" si="11"/>
        <v>9.1914893617021279E-2</v>
      </c>
      <c r="J32" s="6">
        <f t="shared" si="11"/>
        <v>9.2777777777777778E-2</v>
      </c>
      <c r="K32" s="6">
        <f t="shared" si="11"/>
        <v>8.0612244897959179E-2</v>
      </c>
      <c r="L32" s="6">
        <f t="shared" si="11"/>
        <v>5.8333333333333334E-2</v>
      </c>
      <c r="M32" s="6">
        <f t="shared" si="11"/>
        <v>8.4090909090909091E-2</v>
      </c>
      <c r="N32" s="6">
        <f t="shared" si="11"/>
        <v>7.3333333333333334E-2</v>
      </c>
      <c r="O32" s="11">
        <f t="shared" si="11"/>
        <v>6.7001879699248118E-2</v>
      </c>
    </row>
    <row r="33" spans="1:15" x14ac:dyDescent="0.25">
      <c r="C33" s="7"/>
    </row>
    <row r="34" spans="1:15" x14ac:dyDescent="0.25">
      <c r="C34" s="7"/>
    </row>
    <row r="35" spans="1:15" s="8" customFormat="1" x14ac:dyDescent="0.25">
      <c r="A35" s="8" t="s">
        <v>17</v>
      </c>
      <c r="C35" s="9">
        <f t="shared" ref="C35:D35" si="12">C31</f>
        <v>6575</v>
      </c>
      <c r="D35" s="9">
        <f t="shared" si="12"/>
        <v>8375</v>
      </c>
      <c r="E35" s="9">
        <f>E31</f>
        <v>6650</v>
      </c>
      <c r="F35" s="9">
        <f t="shared" ref="F35:N35" si="13">F31</f>
        <v>8575</v>
      </c>
      <c r="G35" s="9">
        <f t="shared" si="13"/>
        <v>15000</v>
      </c>
      <c r="H35" s="9">
        <f t="shared" si="13"/>
        <v>18525</v>
      </c>
      <c r="I35" s="9">
        <f t="shared" si="13"/>
        <v>21600</v>
      </c>
      <c r="J35" s="9">
        <f t="shared" si="13"/>
        <v>25050</v>
      </c>
      <c r="K35" s="9">
        <f t="shared" si="13"/>
        <v>19750</v>
      </c>
      <c r="L35" s="9">
        <f t="shared" si="13"/>
        <v>13125</v>
      </c>
      <c r="M35" s="9">
        <f t="shared" si="13"/>
        <v>18500</v>
      </c>
      <c r="N35" s="9">
        <f t="shared" si="13"/>
        <v>16500</v>
      </c>
      <c r="O35" s="12">
        <f>SUM(C35:N35)</f>
        <v>178225</v>
      </c>
    </row>
    <row r="36" spans="1:15" s="8" customFormat="1" x14ac:dyDescent="0.25">
      <c r="E36" s="9"/>
      <c r="F36" s="9"/>
      <c r="G36" s="9"/>
      <c r="H36" s="9"/>
      <c r="I36" s="9"/>
      <c r="J36" s="9"/>
      <c r="K36" s="9"/>
      <c r="L36" s="9"/>
      <c r="M36" s="9"/>
      <c r="N36" s="9"/>
      <c r="O36" s="13"/>
    </row>
    <row r="37" spans="1:15" s="8" customFormat="1" x14ac:dyDescent="0.25">
      <c r="A37" s="8" t="s">
        <v>18</v>
      </c>
      <c r="C37" s="9">
        <v>-10000</v>
      </c>
      <c r="D37" s="9">
        <v>-10000</v>
      </c>
      <c r="E37" s="9">
        <v>-10000</v>
      </c>
      <c r="F37" s="9">
        <v>-10000</v>
      </c>
      <c r="G37" s="9">
        <v>-10000</v>
      </c>
      <c r="H37" s="9">
        <v>-10000</v>
      </c>
      <c r="I37" s="9">
        <v>-10000</v>
      </c>
      <c r="J37" s="9">
        <v>-10000</v>
      </c>
      <c r="K37" s="9">
        <v>-10000</v>
      </c>
      <c r="L37" s="9">
        <v>-10000</v>
      </c>
      <c r="M37" s="9">
        <v>-10000</v>
      </c>
      <c r="N37" s="9">
        <v>-10000</v>
      </c>
      <c r="O37" s="12">
        <f>SUM(C37:N37)</f>
        <v>-120000</v>
      </c>
    </row>
    <row r="38" spans="1:15" s="8" customForma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</row>
    <row r="39" spans="1:15" s="8" customFormat="1" x14ac:dyDescent="0.25">
      <c r="A39" s="10" t="s">
        <v>19</v>
      </c>
      <c r="B39" s="10"/>
      <c r="C39" s="14">
        <f t="shared" ref="C39:D39" si="14">SUM(C35:C38)</f>
        <v>-3425</v>
      </c>
      <c r="D39" s="14">
        <f t="shared" si="14"/>
        <v>-1625</v>
      </c>
      <c r="E39" s="14">
        <f>SUM(E35:E38)</f>
        <v>-3350</v>
      </c>
      <c r="F39" s="14">
        <f t="shared" ref="F39:N39" si="15">SUM(F35:F38)</f>
        <v>-1425</v>
      </c>
      <c r="G39" s="14">
        <f t="shared" si="15"/>
        <v>5000</v>
      </c>
      <c r="H39" s="20">
        <f t="shared" si="15"/>
        <v>8525</v>
      </c>
      <c r="I39" s="20">
        <f t="shared" si="15"/>
        <v>11600</v>
      </c>
      <c r="J39" s="20">
        <f t="shared" si="15"/>
        <v>15050</v>
      </c>
      <c r="K39" s="20">
        <f t="shared" si="15"/>
        <v>9750</v>
      </c>
      <c r="L39" s="20">
        <f t="shared" si="15"/>
        <v>3125</v>
      </c>
      <c r="M39" s="20">
        <f t="shared" si="15"/>
        <v>8500</v>
      </c>
      <c r="N39" s="20">
        <f t="shared" si="15"/>
        <v>6500</v>
      </c>
      <c r="O39" s="14">
        <f>SUM(C39:N39)</f>
        <v>58225</v>
      </c>
    </row>
  </sheetData>
  <phoneticPr fontId="5" type="noConversion"/>
  <hyperlinks>
    <hyperlink ref="A4" r:id="rId1" xr:uid="{1C42A3D2-358A-4DA5-897B-422A23E824E1}"/>
  </hyperlinks>
  <pageMargins left="0.7" right="0.7" top="0.75" bottom="0.75" header="0.3" footer="0.3"/>
  <pageSetup scale="7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Re-Forecast Model</vt:lpstr>
      <vt:lpstr>'Re-Forecast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dadth</dc:creator>
  <cp:lastModifiedBy>kary@beerbusinessfinance.com</cp:lastModifiedBy>
  <dcterms:created xsi:type="dcterms:W3CDTF">2020-03-17T19:16:40Z</dcterms:created>
  <dcterms:modified xsi:type="dcterms:W3CDTF">2024-10-29T14:05:28Z</dcterms:modified>
</cp:coreProperties>
</file>